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oučet" sheetId="3" r:id="rId1"/>
    <sheet name="Kompostéry" sheetId="1" r:id="rId2"/>
    <sheet name="Štěpkovače" sheetId="2" r:id="rId3"/>
  </sheets>
  <calcPr calcId="125725"/>
</workbook>
</file>

<file path=xl/calcChain.xml><?xml version="1.0" encoding="utf-8"?>
<calcChain xmlns="http://schemas.openxmlformats.org/spreadsheetml/2006/main">
  <c r="E26" i="3"/>
  <c r="E22"/>
  <c r="E20"/>
  <c r="E13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C9"/>
  <c r="F9" s="1"/>
  <c r="C10"/>
  <c r="F10" s="1"/>
  <c r="C11"/>
  <c r="F11" s="1"/>
  <c r="C12"/>
  <c r="F12" s="1"/>
  <c r="C13"/>
  <c r="F13" s="1"/>
  <c r="C14"/>
  <c r="F14" s="1"/>
  <c r="C15"/>
  <c r="F15" s="1"/>
  <c r="C16"/>
  <c r="F16" s="1"/>
  <c r="C17"/>
  <c r="F17" s="1"/>
  <c r="C18"/>
  <c r="F18" s="1"/>
  <c r="C19"/>
  <c r="F19" s="1"/>
  <c r="C20"/>
  <c r="F20" s="1"/>
  <c r="C21"/>
  <c r="F21" s="1"/>
  <c r="C22"/>
  <c r="F22" s="1"/>
  <c r="C23"/>
  <c r="F23" s="1"/>
  <c r="C24"/>
  <c r="F24" s="1"/>
  <c r="C25"/>
  <c r="F25" s="1"/>
  <c r="C26"/>
  <c r="F26" s="1"/>
  <c r="C8"/>
  <c r="F8" s="1"/>
  <c r="I30" i="1"/>
  <c r="D44"/>
  <c r="D45" s="1"/>
  <c r="D46" s="1"/>
  <c r="E44"/>
  <c r="E45" s="1"/>
  <c r="E46" s="1"/>
  <c r="F44"/>
  <c r="F45" s="1"/>
  <c r="F46" s="1"/>
  <c r="G44"/>
  <c r="G45" s="1"/>
  <c r="G46" s="1"/>
  <c r="H44"/>
  <c r="H45" s="1"/>
  <c r="H46" s="1"/>
  <c r="I44"/>
  <c r="I45" s="1"/>
  <c r="I46" s="1"/>
  <c r="J44"/>
  <c r="J45" s="1"/>
  <c r="J46" s="1"/>
  <c r="K44"/>
  <c r="K45" s="1"/>
  <c r="K46" s="1"/>
  <c r="L44"/>
  <c r="L45" s="1"/>
  <c r="L46" s="1"/>
  <c r="M44"/>
  <c r="M45" s="1"/>
  <c r="M46" s="1"/>
  <c r="N44"/>
  <c r="N45" s="1"/>
  <c r="N46" s="1"/>
  <c r="O44"/>
  <c r="O45" s="1"/>
  <c r="O46" s="1"/>
  <c r="P44"/>
  <c r="P45" s="1"/>
  <c r="P46" s="1"/>
  <c r="Q44"/>
  <c r="Q45" s="1"/>
  <c r="Q46" s="1"/>
  <c r="R44"/>
  <c r="R45" s="1"/>
  <c r="R46" s="1"/>
  <c r="S44"/>
  <c r="S45" s="1"/>
  <c r="S46" s="1"/>
  <c r="T44"/>
  <c r="T45" s="1"/>
  <c r="T46" s="1"/>
  <c r="U44"/>
  <c r="U45" s="1"/>
  <c r="U46" s="1"/>
  <c r="V44"/>
  <c r="V45" s="1"/>
  <c r="V46" s="1"/>
  <c r="C44"/>
  <c r="C45"/>
  <c r="C46" s="1"/>
  <c r="W46" s="1"/>
  <c r="F28"/>
  <c r="D26"/>
  <c r="E26" s="1"/>
  <c r="D24"/>
  <c r="E24" s="1"/>
  <c r="F29"/>
  <c r="D28"/>
  <c r="E28" s="1"/>
  <c r="F27"/>
  <c r="F25"/>
  <c r="F24"/>
  <c r="F23"/>
  <c r="D23"/>
  <c r="E23" s="1"/>
  <c r="D22"/>
  <c r="E22" s="1"/>
  <c r="B30"/>
  <c r="B13"/>
  <c r="B10"/>
  <c r="D10" s="1"/>
  <c r="B11"/>
  <c r="B12"/>
  <c r="B14"/>
  <c r="D14" s="1"/>
  <c r="B15"/>
  <c r="D15" s="1"/>
  <c r="B16"/>
  <c r="D16" s="1"/>
  <c r="B9"/>
  <c r="D12"/>
  <c r="D9"/>
  <c r="F12"/>
  <c r="F9"/>
  <c r="F15" l="1"/>
  <c r="F10"/>
  <c r="B17"/>
  <c r="F16"/>
  <c r="F14"/>
  <c r="F11"/>
  <c r="W45"/>
  <c r="D11"/>
  <c r="F22"/>
  <c r="D25"/>
  <c r="E25" s="1"/>
  <c r="E30" s="1"/>
  <c r="F26"/>
  <c r="D27"/>
  <c r="E27" s="1"/>
  <c r="D29"/>
  <c r="E29" s="1"/>
  <c r="F13"/>
  <c r="D13"/>
  <c r="F17"/>
  <c r="D17" l="1"/>
  <c r="D30"/>
  <c r="F30"/>
</calcChain>
</file>

<file path=xl/sharedStrings.xml><?xml version="1.0" encoding="utf-8"?>
<sst xmlns="http://schemas.openxmlformats.org/spreadsheetml/2006/main" count="102" uniqueCount="68">
  <si>
    <t>Název obce:</t>
  </si>
  <si>
    <t>IČ obce:</t>
  </si>
  <si>
    <t>Adresa obce:</t>
  </si>
  <si>
    <t>Kompostéry (budeme upřednostňovat typ silnostěnného kompostéru min. 6 mm stěna)</t>
  </si>
  <si>
    <t>Objem (litry)</t>
  </si>
  <si>
    <t>https://www.meneodpadu.cz/wp-content/uploads/2015/12/jrk-premium-komposter.pdf</t>
  </si>
  <si>
    <t>počet</t>
  </si>
  <si>
    <t>Objem celkem (m3)</t>
  </si>
  <si>
    <t>Štěpkovač</t>
  </si>
  <si>
    <t>Výrobce:</t>
  </si>
  <si>
    <t>Typ:</t>
  </si>
  <si>
    <t>Předběžná cena bez DPH:</t>
  </si>
  <si>
    <t>Sběr dat pro potřeby společného projektu DSO POCIDLINSKO</t>
  </si>
  <si>
    <t>Předběžná cena bez DPH za kus</t>
  </si>
  <si>
    <t>Cena celkem</t>
  </si>
  <si>
    <t>Barchov</t>
  </si>
  <si>
    <t>Hlušice</t>
  </si>
  <si>
    <t>Humburky</t>
  </si>
  <si>
    <t>Chlumec</t>
  </si>
  <si>
    <t>Chudeřice</t>
  </si>
  <si>
    <t>Káranice</t>
  </si>
  <si>
    <t>Kobylice</t>
  </si>
  <si>
    <t>Kosičky</t>
  </si>
  <si>
    <t>Králíky</t>
  </si>
  <si>
    <t>Lovčice</t>
  </si>
  <si>
    <t>SOUHRN ZA DSO</t>
  </si>
  <si>
    <t>19 obcí</t>
  </si>
  <si>
    <t>Myštěves</t>
  </si>
  <si>
    <t>Nepolisy</t>
  </si>
  <si>
    <t>Nový Bydžov</t>
  </si>
  <si>
    <t>Ohnišťany</t>
  </si>
  <si>
    <t>Olešnice</t>
  </si>
  <si>
    <t>Písek</t>
  </si>
  <si>
    <t>Šaplava</t>
  </si>
  <si>
    <t>Vinary</t>
  </si>
  <si>
    <t>Žlunice</t>
  </si>
  <si>
    <t>Obec Kobylice</t>
  </si>
  <si>
    <t>AUTOSAS komunální a manipulační technika Solnice</t>
  </si>
  <si>
    <t>LS 150T</t>
  </si>
  <si>
    <t>Obec Ohnišťany</t>
  </si>
  <si>
    <t>URBAN KOVO s.r.o.</t>
  </si>
  <si>
    <t>URBAN TR70 s dvojitým pytlovačem</t>
  </si>
  <si>
    <t>Obec Písek</t>
  </si>
  <si>
    <t>není vybraný výrobce a dodavatel</t>
  </si>
  <si>
    <t>předpoklad je pořízení malého typu štěpkovače</t>
  </si>
  <si>
    <t>Není představa o cenové hladině</t>
  </si>
  <si>
    <t>Počty kompostérů od obcí</t>
  </si>
  <si>
    <t>Sloupno</t>
  </si>
  <si>
    <t>Jiří Blažek JBL, Licibořice 58, 582 03 Licibořice</t>
  </si>
  <si>
    <t>JBL8/L</t>
  </si>
  <si>
    <t>Obec Sloupno</t>
  </si>
  <si>
    <t>Vysoutěžená cena bez DPH za kus</t>
  </si>
  <si>
    <t>Cena celkem vč. DPH</t>
  </si>
  <si>
    <t>cena bez DPH</t>
  </si>
  <si>
    <t>cena vč. DPh</t>
  </si>
  <si>
    <t>spoluúčast 15%</t>
  </si>
  <si>
    <t>Cena celkem bez DPH</t>
  </si>
  <si>
    <t>KONTROLA</t>
  </si>
  <si>
    <t>15% nákladů</t>
  </si>
  <si>
    <t>projekční přípravy</t>
  </si>
  <si>
    <t xml:space="preserve">kompostéry </t>
  </si>
  <si>
    <t>Projekční příprava celkem</t>
  </si>
  <si>
    <t>Kompostéry celkem</t>
  </si>
  <si>
    <t>Štěpkovače celkem</t>
  </si>
  <si>
    <t>Cena vč. DPH</t>
  </si>
  <si>
    <t>štěpkovače</t>
  </si>
  <si>
    <t>celkem</t>
  </si>
  <si>
    <t>Spoluúčast celkem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</si>
</sst>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6" xfId="0" applyFont="1" applyBorder="1"/>
    <xf numFmtId="0" fontId="1" fillId="0" borderId="9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1" applyAlignment="1" applyProtection="1"/>
    <xf numFmtId="0" fontId="1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1" fillId="3" borderId="16" xfId="0" applyFont="1" applyFill="1" applyBorder="1"/>
    <xf numFmtId="0" fontId="1" fillId="3" borderId="10" xfId="0" applyFont="1" applyFill="1" applyBorder="1"/>
    <xf numFmtId="0" fontId="2" fillId="0" borderId="15" xfId="0" applyFont="1" applyBorder="1" applyAlignment="1">
      <alignment wrapText="1"/>
    </xf>
    <xf numFmtId="0" fontId="1" fillId="3" borderId="8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/>
    <xf numFmtId="0" fontId="2" fillId="2" borderId="0" xfId="0" applyFont="1" applyFill="1"/>
    <xf numFmtId="0" fontId="1" fillId="2" borderId="0" xfId="0" applyFont="1" applyFill="1"/>
    <xf numFmtId="2" fontId="2" fillId="2" borderId="0" xfId="0" applyNumberFormat="1" applyFont="1" applyFill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1" fillId="4" borderId="0" xfId="0" applyFont="1" applyFill="1"/>
    <xf numFmtId="0" fontId="2" fillId="4" borderId="0" xfId="0" applyFont="1" applyFill="1"/>
    <xf numFmtId="2" fontId="2" fillId="4" borderId="0" xfId="0" applyNumberFormat="1" applyFont="1" applyFill="1"/>
    <xf numFmtId="0" fontId="7" fillId="0" borderId="0" xfId="0" applyFont="1"/>
    <xf numFmtId="2" fontId="7" fillId="0" borderId="0" xfId="0" applyNumberFormat="1" applyFont="1"/>
    <xf numFmtId="0" fontId="6" fillId="0" borderId="0" xfId="0" applyFont="1"/>
    <xf numFmtId="2" fontId="8" fillId="0" borderId="0" xfId="0" applyNumberFormat="1" applyFont="1"/>
    <xf numFmtId="0" fontId="8" fillId="0" borderId="0" xfId="0" applyFont="1"/>
  </cellXfs>
  <cellStyles count="2">
    <cellStyle name="Hypertextový odkaz" xfId="1" builtinId="8"/>
    <cellStyle name="normální" xfId="0" builtinId="0"/>
  </cellStyles>
  <dxfs count="10"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</dxf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8:G26" headerRowCount="0" totalsRowShown="0" headerRowDxfId="7" dataDxfId="6">
  <tableColumns count="7">
    <tableColumn id="1" name="Sloupec1" dataDxfId="2"/>
    <tableColumn id="2" name="Sloupec2" dataDxfId="0"/>
    <tableColumn id="3" name="Sloupec3" dataDxfId="1">
      <calculatedColumnFormula>$C$2/19</calculatedColumnFormula>
    </tableColumn>
    <tableColumn id="4" name="Sloupec4" headerRowDxfId="9" dataDxfId="8"/>
    <tableColumn id="5" name="Sloupec5" dataDxfId="5"/>
    <tableColumn id="6" name="Sloupec6" dataDxfId="3">
      <calculatedColumnFormula>SUM(C8:E8)</calculatedColumnFormula>
    </tableColumn>
    <tableColumn id="7" name="Sloupec7" dataDxfId="4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neodpadu.cz/wp-content/uploads/2015/12/jrk-premium-kompost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3" workbookViewId="0">
      <selection activeCell="F27" sqref="F27"/>
    </sheetView>
  </sheetViews>
  <sheetFormatPr defaultRowHeight="15"/>
  <cols>
    <col min="1" max="1" width="5.28515625" customWidth="1"/>
    <col min="2" max="2" width="23.7109375" customWidth="1"/>
    <col min="3" max="3" width="20.42578125" customWidth="1"/>
    <col min="4" max="4" width="15" customWidth="1"/>
    <col min="5" max="5" width="12.5703125" customWidth="1"/>
    <col min="6" max="7" width="11.140625" customWidth="1"/>
  </cols>
  <sheetData>
    <row r="1" spans="1:7">
      <c r="C1" t="s">
        <v>64</v>
      </c>
    </row>
    <row r="2" spans="1:7">
      <c r="B2" t="s">
        <v>61</v>
      </c>
      <c r="C2">
        <v>360000</v>
      </c>
    </row>
    <row r="3" spans="1:7">
      <c r="B3" t="s">
        <v>62</v>
      </c>
      <c r="C3">
        <v>9344043.5</v>
      </c>
    </row>
    <row r="4" spans="1:7">
      <c r="B4" t="s">
        <v>63</v>
      </c>
      <c r="C4">
        <v>765249</v>
      </c>
    </row>
    <row r="7" spans="1:7">
      <c r="C7" t="s">
        <v>59</v>
      </c>
      <c r="D7" t="s">
        <v>60</v>
      </c>
      <c r="E7" t="s">
        <v>65</v>
      </c>
      <c r="F7" s="51" t="s">
        <v>67</v>
      </c>
    </row>
    <row r="8" spans="1:7">
      <c r="A8" s="49">
        <v>1</v>
      </c>
      <c r="B8" s="53" t="s">
        <v>15</v>
      </c>
      <c r="C8" s="50">
        <f>$C$2/19</f>
        <v>18947.36842105263</v>
      </c>
      <c r="D8" s="50">
        <f>Kompostéry!C46</f>
        <v>27152.399999999998</v>
      </c>
      <c r="E8" s="49"/>
      <c r="F8" s="52">
        <f>SUM(C8:E8)</f>
        <v>46099.768421052628</v>
      </c>
      <c r="G8" s="49"/>
    </row>
    <row r="9" spans="1:7">
      <c r="A9" s="49">
        <v>2</v>
      </c>
      <c r="B9" s="53" t="s">
        <v>16</v>
      </c>
      <c r="C9" s="50">
        <f t="shared" ref="C9:C26" si="0">$C$2/19</f>
        <v>18947.36842105263</v>
      </c>
      <c r="D9" s="50">
        <f>Kompostéry!D46</f>
        <v>156834.15</v>
      </c>
      <c r="E9" s="49"/>
      <c r="F9" s="52">
        <f t="shared" ref="F9:F26" si="1">SUM(C9:E9)</f>
        <v>175781.51842105263</v>
      </c>
      <c r="G9" s="49"/>
    </row>
    <row r="10" spans="1:7">
      <c r="A10" s="49">
        <v>3</v>
      </c>
      <c r="B10" s="53" t="s">
        <v>17</v>
      </c>
      <c r="C10" s="50">
        <f t="shared" si="0"/>
        <v>18947.36842105263</v>
      </c>
      <c r="D10" s="50">
        <f>Kompostéry!E46</f>
        <v>52156.74749999999</v>
      </c>
      <c r="E10" s="49"/>
      <c r="F10" s="52">
        <f t="shared" si="1"/>
        <v>71104.115921052624</v>
      </c>
      <c r="G10" s="49"/>
    </row>
    <row r="11" spans="1:7">
      <c r="A11" s="49">
        <v>4</v>
      </c>
      <c r="B11" s="53" t="s">
        <v>18</v>
      </c>
      <c r="C11" s="50">
        <f t="shared" si="0"/>
        <v>18947.36842105263</v>
      </c>
      <c r="D11" s="50">
        <f>Kompostéry!F46</f>
        <v>271524</v>
      </c>
      <c r="E11" s="49"/>
      <c r="F11" s="52">
        <f t="shared" si="1"/>
        <v>290471.36842105264</v>
      </c>
      <c r="G11" s="49"/>
    </row>
    <row r="12" spans="1:7">
      <c r="A12" s="49">
        <v>5</v>
      </c>
      <c r="B12" s="53" t="s">
        <v>20</v>
      </c>
      <c r="C12" s="50">
        <f t="shared" si="0"/>
        <v>18947.36842105263</v>
      </c>
      <c r="D12" s="50">
        <f>Kompostéry!H46</f>
        <v>61092.899999999994</v>
      </c>
      <c r="E12" s="49"/>
      <c r="F12" s="52">
        <f t="shared" si="1"/>
        <v>80040.26842105262</v>
      </c>
      <c r="G12" s="49"/>
    </row>
    <row r="13" spans="1:7">
      <c r="A13" s="49">
        <v>6</v>
      </c>
      <c r="B13" s="53" t="s">
        <v>21</v>
      </c>
      <c r="C13" s="50">
        <f t="shared" si="0"/>
        <v>18947.36842105263</v>
      </c>
      <c r="D13" s="50">
        <f>Kompostéry!I46</f>
        <v>43291.38</v>
      </c>
      <c r="E13" s="49">
        <f>289013*0.15</f>
        <v>43351.95</v>
      </c>
      <c r="F13" s="52">
        <f t="shared" si="1"/>
        <v>105590.69842105263</v>
      </c>
      <c r="G13" s="49"/>
    </row>
    <row r="14" spans="1:7">
      <c r="A14" s="49">
        <v>7</v>
      </c>
      <c r="B14" s="53" t="s">
        <v>22</v>
      </c>
      <c r="C14" s="50">
        <f t="shared" si="0"/>
        <v>18947.36842105263</v>
      </c>
      <c r="D14" s="50">
        <f>Kompostéry!J46</f>
        <v>52699.069499999998</v>
      </c>
      <c r="E14" s="49"/>
      <c r="F14" s="52">
        <f t="shared" si="1"/>
        <v>71646.437921052624</v>
      </c>
      <c r="G14" s="49"/>
    </row>
    <row r="15" spans="1:7">
      <c r="A15" s="49">
        <v>8</v>
      </c>
      <c r="B15" s="53" t="s">
        <v>23</v>
      </c>
      <c r="C15" s="50">
        <f t="shared" si="0"/>
        <v>18947.36842105263</v>
      </c>
      <c r="D15" s="50">
        <f>Kompostéry!K46</f>
        <v>30023.729999999996</v>
      </c>
      <c r="E15" s="49"/>
      <c r="F15" s="52">
        <f t="shared" si="1"/>
        <v>48971.098421052622</v>
      </c>
      <c r="G15" s="49"/>
    </row>
    <row r="16" spans="1:7">
      <c r="A16" s="49">
        <v>9</v>
      </c>
      <c r="B16" s="53" t="s">
        <v>24</v>
      </c>
      <c r="C16" s="50">
        <f t="shared" si="0"/>
        <v>18947.36842105263</v>
      </c>
      <c r="D16" s="50">
        <f>Kompostéry!L46</f>
        <v>67881</v>
      </c>
      <c r="E16" s="49"/>
      <c r="F16" s="52">
        <f t="shared" si="1"/>
        <v>86828.368421052626</v>
      </c>
      <c r="G16" s="49"/>
    </row>
    <row r="17" spans="1:7">
      <c r="A17" s="49">
        <v>10</v>
      </c>
      <c r="B17" s="53" t="s">
        <v>27</v>
      </c>
      <c r="C17" s="50">
        <f t="shared" si="0"/>
        <v>18947.36842105263</v>
      </c>
      <c r="D17" s="50">
        <f>Kompostéry!M46</f>
        <v>48353.777999999998</v>
      </c>
      <c r="E17" s="49"/>
      <c r="F17" s="52">
        <f t="shared" si="1"/>
        <v>67301.146421052632</v>
      </c>
      <c r="G17" s="49"/>
    </row>
    <row r="18" spans="1:7">
      <c r="A18" s="49">
        <v>11</v>
      </c>
      <c r="B18" s="53" t="s">
        <v>28</v>
      </c>
      <c r="C18" s="50">
        <f t="shared" si="0"/>
        <v>18947.36842105263</v>
      </c>
      <c r="D18" s="50">
        <f>Kompostéry!N46</f>
        <v>50910.75</v>
      </c>
      <c r="E18" s="49"/>
      <c r="F18" s="52">
        <f t="shared" si="1"/>
        <v>69858.118421052626</v>
      </c>
      <c r="G18" s="49"/>
    </row>
    <row r="19" spans="1:7">
      <c r="A19" s="49">
        <v>12</v>
      </c>
      <c r="B19" s="53" t="s">
        <v>29</v>
      </c>
      <c r="C19" s="50">
        <f t="shared" si="0"/>
        <v>18947.36842105263</v>
      </c>
      <c r="D19" s="50">
        <f>Kompostéry!O46</f>
        <v>135762</v>
      </c>
      <c r="E19" s="49"/>
      <c r="F19" s="52">
        <f t="shared" si="1"/>
        <v>154709.36842105264</v>
      </c>
      <c r="G19" s="49"/>
    </row>
    <row r="20" spans="1:7">
      <c r="A20" s="49">
        <v>13</v>
      </c>
      <c r="B20" s="53" t="s">
        <v>30</v>
      </c>
      <c r="C20" s="50">
        <f t="shared" si="0"/>
        <v>18947.36842105263</v>
      </c>
      <c r="D20" s="50">
        <f>Kompostéry!P46</f>
        <v>47516.7</v>
      </c>
      <c r="E20" s="49">
        <f>67929*0.15</f>
        <v>10189.35</v>
      </c>
      <c r="F20" s="52">
        <f t="shared" si="1"/>
        <v>76653.418421052629</v>
      </c>
      <c r="G20" s="49"/>
    </row>
    <row r="21" spans="1:7">
      <c r="A21" s="49">
        <v>14</v>
      </c>
      <c r="B21" s="53" t="s">
        <v>31</v>
      </c>
      <c r="C21" s="50">
        <f t="shared" si="0"/>
        <v>18947.36842105263</v>
      </c>
      <c r="D21" s="50">
        <f>Kompostéry!Q46</f>
        <v>50910.75</v>
      </c>
      <c r="E21" s="49"/>
      <c r="F21" s="52">
        <f t="shared" si="1"/>
        <v>69858.118421052626</v>
      </c>
      <c r="G21" s="49"/>
    </row>
    <row r="22" spans="1:7">
      <c r="A22" s="49">
        <v>15</v>
      </c>
      <c r="B22" s="53" t="s">
        <v>32</v>
      </c>
      <c r="C22" s="50">
        <f t="shared" si="0"/>
        <v>18947.36842105263</v>
      </c>
      <c r="D22" s="50">
        <f>Kompostéry!R46</f>
        <v>76865.25</v>
      </c>
      <c r="E22" s="49">
        <f>340378*0.15</f>
        <v>51056.7</v>
      </c>
      <c r="F22" s="52">
        <f t="shared" si="1"/>
        <v>146869.31842105262</v>
      </c>
      <c r="G22" s="49"/>
    </row>
    <row r="23" spans="1:7">
      <c r="A23" s="49">
        <v>16</v>
      </c>
      <c r="B23" s="53" t="s">
        <v>33</v>
      </c>
      <c r="C23" s="50">
        <f t="shared" si="0"/>
        <v>18947.36842105263</v>
      </c>
      <c r="D23" s="50">
        <f>Kompostéry!S46</f>
        <v>26070.66</v>
      </c>
      <c r="E23" s="49"/>
      <c r="F23" s="52">
        <f t="shared" si="1"/>
        <v>45018.02842105263</v>
      </c>
      <c r="G23" s="49"/>
    </row>
    <row r="24" spans="1:7">
      <c r="A24" s="49">
        <v>17</v>
      </c>
      <c r="B24" s="53" t="s">
        <v>34</v>
      </c>
      <c r="C24" s="50">
        <f t="shared" si="0"/>
        <v>18947.36842105263</v>
      </c>
      <c r="D24" s="50">
        <f>Kompostéry!T46</f>
        <v>67488.959999999992</v>
      </c>
      <c r="E24" s="49"/>
      <c r="F24" s="52">
        <f t="shared" si="1"/>
        <v>86436.328421052618</v>
      </c>
      <c r="G24" s="49"/>
    </row>
    <row r="25" spans="1:7">
      <c r="A25" s="49">
        <v>18</v>
      </c>
      <c r="B25" s="53" t="s">
        <v>35</v>
      </c>
      <c r="C25" s="50">
        <f t="shared" si="0"/>
        <v>18947.36842105263</v>
      </c>
      <c r="D25" s="50">
        <f>Kompostéry!U46</f>
        <v>50221.049999999996</v>
      </c>
      <c r="E25" s="49"/>
      <c r="F25" s="52">
        <f t="shared" si="1"/>
        <v>69168.418421052629</v>
      </c>
      <c r="G25" s="49"/>
    </row>
    <row r="26" spans="1:7">
      <c r="A26" s="49">
        <v>19</v>
      </c>
      <c r="B26" s="53" t="s">
        <v>47</v>
      </c>
      <c r="C26" s="50">
        <f t="shared" si="0"/>
        <v>18947.36842105263</v>
      </c>
      <c r="D26" s="50">
        <f>Kompostéry!V46</f>
        <v>44122.65</v>
      </c>
      <c r="E26" s="49">
        <f>67929*0.15</f>
        <v>10189.35</v>
      </c>
      <c r="F26" s="52">
        <f t="shared" si="1"/>
        <v>73259.368421052641</v>
      </c>
      <c r="G26" s="49"/>
    </row>
    <row r="27" spans="1:7">
      <c r="A27" t="s">
        <v>66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opLeftCell="I25" workbookViewId="0">
      <selection activeCell="G39" sqref="G39"/>
    </sheetView>
  </sheetViews>
  <sheetFormatPr defaultRowHeight="15.75"/>
  <cols>
    <col min="1" max="1" width="15.28515625" style="1" customWidth="1"/>
    <col min="2" max="2" width="10" style="1" customWidth="1"/>
    <col min="3" max="3" width="16.140625" style="1" customWidth="1"/>
    <col min="4" max="4" width="11.7109375" style="1" customWidth="1"/>
    <col min="5" max="5" width="12.28515625" style="1" customWidth="1"/>
    <col min="6" max="6" width="16.140625" style="1" customWidth="1"/>
    <col min="7" max="7" width="9.85546875" style="1" customWidth="1"/>
    <col min="8" max="8" width="15" style="1" customWidth="1"/>
    <col min="9" max="9" width="11.7109375" style="1" customWidth="1"/>
    <col min="10" max="10" width="11.28515625" style="1" customWidth="1"/>
    <col min="11" max="11" width="10.85546875" style="1" customWidth="1"/>
    <col min="12" max="12" width="10.7109375" style="1" bestFit="1" customWidth="1"/>
    <col min="13" max="14" width="9.5703125" style="1" bestFit="1" customWidth="1"/>
    <col min="15" max="15" width="13" style="1" customWidth="1"/>
    <col min="16" max="20" width="9.5703125" style="1" bestFit="1" customWidth="1"/>
    <col min="21" max="21" width="13" style="1" customWidth="1"/>
    <col min="22" max="22" width="9.5703125" style="1" bestFit="1" customWidth="1"/>
    <col min="23" max="23" width="11.42578125" style="1" customWidth="1"/>
    <col min="24" max="28" width="9.5703125" style="1" bestFit="1" customWidth="1"/>
    <col min="29" max="29" width="12.5703125" style="1" customWidth="1"/>
    <col min="30" max="16384" width="9.140625" style="1"/>
  </cols>
  <sheetData>
    <row r="1" spans="1:27" ht="19.5" thickBo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7">
      <c r="A2" s="6" t="s">
        <v>0</v>
      </c>
      <c r="B2" s="35" t="s">
        <v>25</v>
      </c>
      <c r="C2" s="35"/>
      <c r="D2" s="35"/>
      <c r="E2" s="35"/>
      <c r="F2" s="35"/>
      <c r="G2" s="35"/>
      <c r="H2" s="35"/>
      <c r="I2" s="36"/>
    </row>
    <row r="3" spans="1:27">
      <c r="A3" s="12" t="s">
        <v>1</v>
      </c>
      <c r="B3" s="27" t="s">
        <v>26</v>
      </c>
      <c r="C3" s="27"/>
      <c r="D3" s="27"/>
      <c r="E3" s="27"/>
      <c r="F3" s="27"/>
      <c r="G3" s="27"/>
      <c r="H3" s="27"/>
      <c r="I3" s="28"/>
    </row>
    <row r="4" spans="1:27" ht="16.5" thickBot="1">
      <c r="A4" s="13" t="s">
        <v>2</v>
      </c>
      <c r="B4" s="37"/>
      <c r="C4" s="37"/>
      <c r="D4" s="37"/>
      <c r="E4" s="37"/>
      <c r="F4" s="37"/>
      <c r="G4" s="37"/>
      <c r="H4" s="37"/>
      <c r="I4" s="38"/>
    </row>
    <row r="6" spans="1:27">
      <c r="A6" s="5" t="s">
        <v>3</v>
      </c>
      <c r="I6" s="39" t="s">
        <v>46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16.5" thickBot="1">
      <c r="A7" s="10" t="s">
        <v>5</v>
      </c>
    </row>
    <row r="8" spans="1:27" ht="33" customHeight="1">
      <c r="A8" s="6" t="s">
        <v>4</v>
      </c>
      <c r="B8" s="7" t="s">
        <v>6</v>
      </c>
      <c r="C8" s="16" t="s">
        <v>13</v>
      </c>
      <c r="D8" s="16" t="s">
        <v>14</v>
      </c>
      <c r="E8" s="16"/>
      <c r="F8" s="45" t="s">
        <v>7</v>
      </c>
    </row>
    <row r="9" spans="1:27">
      <c r="A9" s="8">
        <v>450</v>
      </c>
      <c r="B9" s="11">
        <f>SUM(C36:U36)</f>
        <v>3</v>
      </c>
      <c r="C9" s="14">
        <v>2200</v>
      </c>
      <c r="D9" s="14">
        <f>B9*C9</f>
        <v>6600</v>
      </c>
      <c r="E9" s="14"/>
      <c r="F9" s="3">
        <f t="shared" ref="F9:F16" si="0">(A9*B9)/1000</f>
        <v>1.35</v>
      </c>
    </row>
    <row r="10" spans="1:27">
      <c r="A10" s="8">
        <v>650</v>
      </c>
      <c r="B10" s="11">
        <f>SUM(C37:U37)</f>
        <v>14</v>
      </c>
      <c r="C10" s="14">
        <v>2500</v>
      </c>
      <c r="D10" s="14">
        <f t="shared" ref="D10:D16" si="1">B10*C10</f>
        <v>35000</v>
      </c>
      <c r="E10" s="14"/>
      <c r="F10" s="3">
        <f t="shared" si="0"/>
        <v>9.1</v>
      </c>
    </row>
    <row r="11" spans="1:27">
      <c r="A11" s="8">
        <v>800</v>
      </c>
      <c r="B11" s="11">
        <f>SUM(C38:U38)</f>
        <v>22</v>
      </c>
      <c r="C11" s="14">
        <v>3000</v>
      </c>
      <c r="D11" s="14">
        <f t="shared" si="1"/>
        <v>66000</v>
      </c>
      <c r="E11" s="14"/>
      <c r="F11" s="3">
        <f t="shared" si="0"/>
        <v>17.600000000000001</v>
      </c>
    </row>
    <row r="12" spans="1:27">
      <c r="A12" s="8">
        <v>900</v>
      </c>
      <c r="B12" s="11">
        <f>SUM(C39:U39)</f>
        <v>0</v>
      </c>
      <c r="C12" s="14">
        <v>3000</v>
      </c>
      <c r="D12" s="14">
        <f t="shared" si="1"/>
        <v>0</v>
      </c>
      <c r="E12" s="14"/>
      <c r="F12" s="3">
        <f t="shared" si="0"/>
        <v>0</v>
      </c>
    </row>
    <row r="13" spans="1:27">
      <c r="A13" s="8">
        <v>1000</v>
      </c>
      <c r="B13" s="11">
        <f>SUM(C40:V40)</f>
        <v>1339</v>
      </c>
      <c r="C13" s="14">
        <v>3500</v>
      </c>
      <c r="D13" s="14">
        <f t="shared" si="1"/>
        <v>4686500</v>
      </c>
      <c r="E13" s="14"/>
      <c r="F13" s="3">
        <f t="shared" si="0"/>
        <v>1339</v>
      </c>
    </row>
    <row r="14" spans="1:27">
      <c r="A14" s="8">
        <v>1100</v>
      </c>
      <c r="B14" s="11">
        <f>SUM(C41:U41)</f>
        <v>152</v>
      </c>
      <c r="C14" s="14">
        <v>3500</v>
      </c>
      <c r="D14" s="14">
        <f t="shared" si="1"/>
        <v>532000</v>
      </c>
      <c r="E14" s="14"/>
      <c r="F14" s="3">
        <f t="shared" si="0"/>
        <v>167.2</v>
      </c>
    </row>
    <row r="15" spans="1:27">
      <c r="A15" s="8">
        <v>1400</v>
      </c>
      <c r="B15" s="11">
        <f>SUM(C42:U42)</f>
        <v>110</v>
      </c>
      <c r="C15" s="14">
        <v>5000</v>
      </c>
      <c r="D15" s="14">
        <f t="shared" si="1"/>
        <v>550000</v>
      </c>
      <c r="E15" s="14"/>
      <c r="F15" s="3">
        <f t="shared" si="0"/>
        <v>154</v>
      </c>
    </row>
    <row r="16" spans="1:27" ht="16.5" thickBot="1">
      <c r="A16" s="9">
        <v>2000</v>
      </c>
      <c r="B16" s="11">
        <f>SUM(C43:U43)</f>
        <v>286</v>
      </c>
      <c r="C16" s="15">
        <v>7000</v>
      </c>
      <c r="D16" s="17">
        <f t="shared" si="1"/>
        <v>2002000</v>
      </c>
      <c r="E16" s="15"/>
      <c r="F16" s="4">
        <f t="shared" si="0"/>
        <v>572</v>
      </c>
    </row>
    <row r="17" spans="1:9">
      <c r="B17" s="1">
        <f>SUM(B9:B16)</f>
        <v>1926</v>
      </c>
      <c r="D17" s="2">
        <f>SUM(D9:D16)</f>
        <v>7878100</v>
      </c>
      <c r="E17" s="2"/>
      <c r="F17" s="2">
        <f>SUM(F9:F16)</f>
        <v>2260.25</v>
      </c>
    </row>
    <row r="18" spans="1:9">
      <c r="F18" s="2"/>
    </row>
    <row r="20" spans="1:9" ht="16.5" thickBot="1"/>
    <row r="21" spans="1:9" ht="47.25">
      <c r="A21" s="6" t="s">
        <v>4</v>
      </c>
      <c r="B21" s="7" t="s">
        <v>6</v>
      </c>
      <c r="C21" s="16" t="s">
        <v>51</v>
      </c>
      <c r="D21" s="16" t="s">
        <v>56</v>
      </c>
      <c r="E21" s="16" t="s">
        <v>52</v>
      </c>
      <c r="F21" s="45" t="s">
        <v>7</v>
      </c>
    </row>
    <row r="22" spans="1:9">
      <c r="A22" s="8">
        <v>450</v>
      </c>
      <c r="B22" s="11">
        <v>3</v>
      </c>
      <c r="C22" s="14">
        <v>2520</v>
      </c>
      <c r="D22" s="14">
        <f>B22*C22</f>
        <v>7560</v>
      </c>
      <c r="E22" s="14">
        <f>D22*1.21</f>
        <v>9147.6</v>
      </c>
      <c r="F22" s="3">
        <f t="shared" ref="F22:F29" si="2">(A22*B22)/1000</f>
        <v>1.35</v>
      </c>
    </row>
    <row r="23" spans="1:9">
      <c r="A23" s="8">
        <v>650</v>
      </c>
      <c r="B23" s="11">
        <v>14</v>
      </c>
      <c r="C23" s="14">
        <v>2752</v>
      </c>
      <c r="D23" s="14">
        <f t="shared" ref="D23:D29" si="3">B23*C23</f>
        <v>38528</v>
      </c>
      <c r="E23" s="14">
        <f t="shared" ref="E23:E29" si="4">D23*1.21</f>
        <v>46618.879999999997</v>
      </c>
      <c r="F23" s="3">
        <f t="shared" si="2"/>
        <v>9.1</v>
      </c>
    </row>
    <row r="24" spans="1:9">
      <c r="A24" s="8">
        <v>800</v>
      </c>
      <c r="B24" s="11">
        <v>22</v>
      </c>
      <c r="C24" s="14">
        <v>3530</v>
      </c>
      <c r="D24" s="14">
        <f t="shared" si="3"/>
        <v>77660</v>
      </c>
      <c r="E24" s="14">
        <f t="shared" si="4"/>
        <v>93968.599999999991</v>
      </c>
      <c r="F24" s="3">
        <f t="shared" si="2"/>
        <v>17.600000000000001</v>
      </c>
    </row>
    <row r="25" spans="1:9">
      <c r="A25" s="8">
        <v>900</v>
      </c>
      <c r="B25" s="11">
        <v>0</v>
      </c>
      <c r="C25" s="14">
        <v>0</v>
      </c>
      <c r="D25" s="14">
        <f t="shared" si="3"/>
        <v>0</v>
      </c>
      <c r="E25" s="14">
        <f t="shared" si="4"/>
        <v>0</v>
      </c>
      <c r="F25" s="3">
        <f t="shared" si="2"/>
        <v>0</v>
      </c>
    </row>
    <row r="26" spans="1:9">
      <c r="A26" s="8">
        <v>1000</v>
      </c>
      <c r="B26" s="11">
        <v>1339</v>
      </c>
      <c r="C26" s="14">
        <v>3740</v>
      </c>
      <c r="D26" s="14">
        <f t="shared" si="3"/>
        <v>5007860</v>
      </c>
      <c r="E26" s="14">
        <f t="shared" si="4"/>
        <v>6059510.5999999996</v>
      </c>
      <c r="F26" s="3">
        <f t="shared" si="2"/>
        <v>1339</v>
      </c>
    </row>
    <row r="27" spans="1:9">
      <c r="A27" s="8">
        <v>1100</v>
      </c>
      <c r="B27" s="11">
        <v>152</v>
      </c>
      <c r="C27" s="14">
        <v>3850</v>
      </c>
      <c r="D27" s="14">
        <f t="shared" si="3"/>
        <v>585200</v>
      </c>
      <c r="E27" s="14">
        <f t="shared" si="4"/>
        <v>708092</v>
      </c>
      <c r="F27" s="3">
        <f t="shared" si="2"/>
        <v>167.2</v>
      </c>
    </row>
    <row r="28" spans="1:9">
      <c r="A28" s="8">
        <v>1400</v>
      </c>
      <c r="B28" s="11">
        <v>110</v>
      </c>
      <c r="C28" s="14">
        <v>4421</v>
      </c>
      <c r="D28" s="14">
        <f t="shared" si="3"/>
        <v>486310</v>
      </c>
      <c r="E28" s="14">
        <f t="shared" si="4"/>
        <v>588435.1</v>
      </c>
      <c r="F28" s="3">
        <f t="shared" si="2"/>
        <v>154</v>
      </c>
    </row>
    <row r="29" spans="1:9" ht="16.5" thickBot="1">
      <c r="A29" s="9">
        <v>2000</v>
      </c>
      <c r="B29" s="11">
        <v>286</v>
      </c>
      <c r="C29" s="15">
        <v>5312</v>
      </c>
      <c r="D29" s="17">
        <f t="shared" si="3"/>
        <v>1519232</v>
      </c>
      <c r="E29" s="14">
        <f t="shared" si="4"/>
        <v>1838270.72</v>
      </c>
      <c r="F29" s="4">
        <f t="shared" si="2"/>
        <v>572</v>
      </c>
    </row>
    <row r="30" spans="1:9">
      <c r="B30" s="1">
        <f>SUM(B22:B29)</f>
        <v>1926</v>
      </c>
      <c r="D30" s="47">
        <f>SUM(D22:D29)</f>
        <v>7722350</v>
      </c>
      <c r="E30" s="48">
        <f>SUM(E22:E29)</f>
        <v>9344043.5</v>
      </c>
      <c r="F30" s="2">
        <f>SUM(F22:F29)</f>
        <v>2260.25</v>
      </c>
      <c r="H30" s="46" t="s">
        <v>58</v>
      </c>
      <c r="I30" s="46">
        <f>E30*0.15</f>
        <v>1401606.5249999999</v>
      </c>
    </row>
    <row r="34" spans="2:23">
      <c r="C34" s="41" t="s">
        <v>15</v>
      </c>
      <c r="D34" s="2" t="s">
        <v>16</v>
      </c>
      <c r="E34" s="41" t="s">
        <v>17</v>
      </c>
      <c r="F34" s="2" t="s">
        <v>18</v>
      </c>
      <c r="G34" s="41" t="s">
        <v>19</v>
      </c>
      <c r="H34" s="2" t="s">
        <v>20</v>
      </c>
      <c r="I34" s="41" t="s">
        <v>21</v>
      </c>
      <c r="J34" s="2" t="s">
        <v>22</v>
      </c>
      <c r="K34" s="41" t="s">
        <v>23</v>
      </c>
      <c r="L34" s="2" t="s">
        <v>24</v>
      </c>
      <c r="M34" s="41" t="s">
        <v>27</v>
      </c>
      <c r="N34" s="2" t="s">
        <v>28</v>
      </c>
      <c r="O34" s="41" t="s">
        <v>29</v>
      </c>
      <c r="P34" s="2" t="s">
        <v>30</v>
      </c>
      <c r="Q34" s="41" t="s">
        <v>31</v>
      </c>
      <c r="R34" s="2" t="s">
        <v>32</v>
      </c>
      <c r="S34" s="41" t="s">
        <v>33</v>
      </c>
      <c r="T34" s="2" t="s">
        <v>34</v>
      </c>
      <c r="U34" s="41" t="s">
        <v>35</v>
      </c>
      <c r="V34" s="2" t="s">
        <v>47</v>
      </c>
      <c r="W34" s="46" t="s">
        <v>57</v>
      </c>
    </row>
    <row r="35" spans="2:23">
      <c r="C35" s="42"/>
      <c r="E35" s="42"/>
      <c r="G35" s="42"/>
      <c r="I35" s="42"/>
      <c r="K35" s="42"/>
      <c r="M35" s="42"/>
      <c r="O35" s="42"/>
      <c r="Q35" s="42"/>
      <c r="S35" s="42"/>
      <c r="U35" s="42"/>
      <c r="W35" s="46"/>
    </row>
    <row r="36" spans="2:23">
      <c r="C36" s="42"/>
      <c r="D36" s="1">
        <v>3</v>
      </c>
      <c r="E36" s="42"/>
      <c r="G36" s="42"/>
      <c r="I36" s="42"/>
      <c r="K36" s="42"/>
      <c r="M36" s="42"/>
      <c r="O36" s="42"/>
      <c r="Q36" s="42"/>
      <c r="S36" s="42"/>
      <c r="U36" s="42"/>
      <c r="W36" s="46"/>
    </row>
    <row r="37" spans="2:23">
      <c r="C37" s="42"/>
      <c r="E37" s="42"/>
      <c r="G37" s="42"/>
      <c r="I37" s="42"/>
      <c r="J37" s="1">
        <v>6</v>
      </c>
      <c r="K37" s="42"/>
      <c r="M37" s="42"/>
      <c r="O37" s="42"/>
      <c r="Q37" s="42"/>
      <c r="S37" s="42"/>
      <c r="U37" s="42">
        <v>8</v>
      </c>
      <c r="W37" s="46"/>
    </row>
    <row r="38" spans="2:23">
      <c r="C38" s="42"/>
      <c r="D38" s="1">
        <v>18</v>
      </c>
      <c r="E38" s="42"/>
      <c r="G38" s="42"/>
      <c r="I38" s="42">
        <v>4</v>
      </c>
      <c r="K38" s="42"/>
      <c r="M38" s="42"/>
      <c r="O38" s="42"/>
      <c r="Q38" s="42"/>
      <c r="S38" s="42"/>
      <c r="U38" s="42"/>
      <c r="W38" s="46"/>
    </row>
    <row r="39" spans="2:23">
      <c r="C39" s="42"/>
      <c r="E39" s="42"/>
      <c r="G39" s="42"/>
      <c r="I39" s="42"/>
      <c r="K39" s="42"/>
      <c r="M39" s="42"/>
      <c r="O39" s="42"/>
      <c r="Q39" s="42"/>
      <c r="S39" s="42"/>
      <c r="U39" s="42"/>
      <c r="W39" s="46"/>
    </row>
    <row r="40" spans="2:23">
      <c r="C40" s="42">
        <v>40</v>
      </c>
      <c r="D40" s="1">
        <v>70</v>
      </c>
      <c r="E40" s="42"/>
      <c r="F40" s="1">
        <v>400</v>
      </c>
      <c r="G40" s="42">
        <v>60</v>
      </c>
      <c r="H40" s="1">
        <v>90</v>
      </c>
      <c r="I40" s="42">
        <v>60</v>
      </c>
      <c r="J40" s="1">
        <v>11</v>
      </c>
      <c r="K40" s="42"/>
      <c r="L40" s="1">
        <v>100</v>
      </c>
      <c r="M40" s="42">
        <v>13</v>
      </c>
      <c r="N40" s="1">
        <v>75</v>
      </c>
      <c r="O40" s="42">
        <v>200</v>
      </c>
      <c r="P40" s="1">
        <v>70</v>
      </c>
      <c r="Q40" s="42">
        <v>75</v>
      </c>
      <c r="S40" s="42">
        <v>10</v>
      </c>
      <c r="U40" s="42"/>
      <c r="V40" s="1">
        <v>65</v>
      </c>
      <c r="W40" s="46"/>
    </row>
    <row r="41" spans="2:23">
      <c r="C41" s="42"/>
      <c r="E41" s="42"/>
      <c r="G41" s="42"/>
      <c r="I41" s="42"/>
      <c r="K41" s="42">
        <v>20</v>
      </c>
      <c r="M41" s="42"/>
      <c r="O41" s="42"/>
      <c r="Q41" s="42"/>
      <c r="R41" s="1">
        <v>110</v>
      </c>
      <c r="S41" s="42"/>
      <c r="U41" s="42">
        <v>22</v>
      </c>
      <c r="W41" s="46"/>
    </row>
    <row r="42" spans="2:23">
      <c r="C42" s="42"/>
      <c r="E42" s="42">
        <v>65</v>
      </c>
      <c r="G42" s="42"/>
      <c r="I42" s="42"/>
      <c r="J42" s="1">
        <v>25</v>
      </c>
      <c r="K42" s="42">
        <v>20</v>
      </c>
      <c r="M42" s="42"/>
      <c r="O42" s="42"/>
      <c r="Q42" s="42"/>
      <c r="S42" s="42"/>
      <c r="U42" s="42"/>
      <c r="W42" s="46"/>
    </row>
    <row r="43" spans="2:23">
      <c r="C43" s="42"/>
      <c r="D43" s="1">
        <v>100</v>
      </c>
      <c r="E43" s="42"/>
      <c r="G43" s="42"/>
      <c r="I43" s="42"/>
      <c r="J43" s="1">
        <v>23</v>
      </c>
      <c r="K43" s="42"/>
      <c r="M43" s="42">
        <v>41</v>
      </c>
      <c r="O43" s="42"/>
      <c r="Q43" s="42"/>
      <c r="S43" s="42">
        <v>20</v>
      </c>
      <c r="T43" s="1">
        <v>70</v>
      </c>
      <c r="U43" s="42">
        <v>32</v>
      </c>
      <c r="W43" s="46"/>
    </row>
    <row r="44" spans="2:23">
      <c r="B44" s="1" t="s">
        <v>53</v>
      </c>
      <c r="C44" s="42">
        <f>(C40*$C$26)+(C36*$C$22)+(C37*$C$23)+(C38*$C$24)+(C41*$C$27)+(C42*$C$28)+(C43*$C$29)</f>
        <v>149600</v>
      </c>
      <c r="D44" s="1">
        <f t="shared" ref="D44:V44" si="5">(D40*$C$26)+(D36*$C$22)+(D37*$C$23)+(D38*$C$24)+(D41*$C$27)+(D42*$C$28)+(D43*$C$29)</f>
        <v>864100</v>
      </c>
      <c r="E44" s="42">
        <f t="shared" si="5"/>
        <v>287365</v>
      </c>
      <c r="F44" s="1">
        <f t="shared" si="5"/>
        <v>1496000</v>
      </c>
      <c r="G44" s="42">
        <f t="shared" si="5"/>
        <v>224400</v>
      </c>
      <c r="H44" s="1">
        <f t="shared" si="5"/>
        <v>336600</v>
      </c>
      <c r="I44" s="42">
        <f t="shared" si="5"/>
        <v>238520</v>
      </c>
      <c r="J44" s="1">
        <f t="shared" si="5"/>
        <v>290353</v>
      </c>
      <c r="K44" s="42">
        <f t="shared" si="5"/>
        <v>165420</v>
      </c>
      <c r="L44" s="1">
        <f t="shared" si="5"/>
        <v>374000</v>
      </c>
      <c r="M44" s="42">
        <f t="shared" si="5"/>
        <v>266412</v>
      </c>
      <c r="N44" s="1">
        <f t="shared" si="5"/>
        <v>280500</v>
      </c>
      <c r="O44" s="42">
        <f t="shared" si="5"/>
        <v>748000</v>
      </c>
      <c r="P44" s="1">
        <f t="shared" si="5"/>
        <v>261800</v>
      </c>
      <c r="Q44" s="42">
        <f t="shared" si="5"/>
        <v>280500</v>
      </c>
      <c r="R44" s="1">
        <f t="shared" si="5"/>
        <v>423500</v>
      </c>
      <c r="S44" s="42">
        <f t="shared" si="5"/>
        <v>143640</v>
      </c>
      <c r="T44" s="1">
        <f t="shared" si="5"/>
        <v>371840</v>
      </c>
      <c r="U44" s="42">
        <f t="shared" si="5"/>
        <v>276700</v>
      </c>
      <c r="V44" s="1">
        <f t="shared" si="5"/>
        <v>243100</v>
      </c>
      <c r="W44" s="46"/>
    </row>
    <row r="45" spans="2:23">
      <c r="B45" s="1" t="s">
        <v>54</v>
      </c>
      <c r="C45" s="42">
        <f>C44*1.21</f>
        <v>181016</v>
      </c>
      <c r="D45" s="1">
        <f t="shared" ref="D45:V45" si="6">D44*1.21</f>
        <v>1045561</v>
      </c>
      <c r="E45" s="42">
        <f t="shared" si="6"/>
        <v>347711.64999999997</v>
      </c>
      <c r="F45" s="1">
        <f t="shared" si="6"/>
        <v>1810160</v>
      </c>
      <c r="G45" s="42">
        <f t="shared" si="6"/>
        <v>271524</v>
      </c>
      <c r="H45" s="1">
        <f t="shared" si="6"/>
        <v>407286</v>
      </c>
      <c r="I45" s="42">
        <f t="shared" si="6"/>
        <v>288609.2</v>
      </c>
      <c r="J45" s="1">
        <f t="shared" si="6"/>
        <v>351327.13</v>
      </c>
      <c r="K45" s="42">
        <f t="shared" si="6"/>
        <v>200158.19999999998</v>
      </c>
      <c r="L45" s="1">
        <f t="shared" si="6"/>
        <v>452540</v>
      </c>
      <c r="M45" s="42">
        <f t="shared" si="6"/>
        <v>322358.52</v>
      </c>
      <c r="N45" s="1">
        <f t="shared" si="6"/>
        <v>339405</v>
      </c>
      <c r="O45" s="42">
        <f t="shared" si="6"/>
        <v>905080</v>
      </c>
      <c r="P45" s="1">
        <f t="shared" si="6"/>
        <v>316778</v>
      </c>
      <c r="Q45" s="42">
        <f t="shared" si="6"/>
        <v>339405</v>
      </c>
      <c r="R45" s="1">
        <f t="shared" si="6"/>
        <v>512435</v>
      </c>
      <c r="S45" s="42">
        <f t="shared" si="6"/>
        <v>173804.4</v>
      </c>
      <c r="T45" s="1">
        <f t="shared" si="6"/>
        <v>449926.39999999997</v>
      </c>
      <c r="U45" s="42">
        <f t="shared" si="6"/>
        <v>334807</v>
      </c>
      <c r="V45" s="1">
        <f t="shared" si="6"/>
        <v>294151</v>
      </c>
      <c r="W45" s="47">
        <f>SUM(C45:V45)</f>
        <v>9344043.5</v>
      </c>
    </row>
    <row r="46" spans="2:23" ht="31.5">
      <c r="B46" s="44" t="s">
        <v>55</v>
      </c>
      <c r="C46" s="43">
        <f>C45*0.15</f>
        <v>27152.399999999998</v>
      </c>
      <c r="D46" s="40">
        <f t="shared" ref="D46:V46" si="7">D45*0.15</f>
        <v>156834.15</v>
      </c>
      <c r="E46" s="43">
        <f t="shared" si="7"/>
        <v>52156.74749999999</v>
      </c>
      <c r="F46" s="40">
        <f t="shared" si="7"/>
        <v>271524</v>
      </c>
      <c r="G46" s="43">
        <f t="shared" si="7"/>
        <v>40728.6</v>
      </c>
      <c r="H46" s="40">
        <f t="shared" si="7"/>
        <v>61092.899999999994</v>
      </c>
      <c r="I46" s="43">
        <f t="shared" si="7"/>
        <v>43291.38</v>
      </c>
      <c r="J46" s="40">
        <f t="shared" si="7"/>
        <v>52699.069499999998</v>
      </c>
      <c r="K46" s="43">
        <f t="shared" si="7"/>
        <v>30023.729999999996</v>
      </c>
      <c r="L46" s="40">
        <f t="shared" si="7"/>
        <v>67881</v>
      </c>
      <c r="M46" s="43">
        <f t="shared" si="7"/>
        <v>48353.777999999998</v>
      </c>
      <c r="N46" s="40">
        <f t="shared" si="7"/>
        <v>50910.75</v>
      </c>
      <c r="O46" s="43">
        <f t="shared" si="7"/>
        <v>135762</v>
      </c>
      <c r="P46" s="40">
        <f t="shared" si="7"/>
        <v>47516.7</v>
      </c>
      <c r="Q46" s="43">
        <f t="shared" si="7"/>
        <v>50910.75</v>
      </c>
      <c r="R46" s="40">
        <f t="shared" si="7"/>
        <v>76865.25</v>
      </c>
      <c r="S46" s="43">
        <f t="shared" si="7"/>
        <v>26070.66</v>
      </c>
      <c r="T46" s="40">
        <f t="shared" si="7"/>
        <v>67488.959999999992</v>
      </c>
      <c r="U46" s="43">
        <f t="shared" si="7"/>
        <v>50221.049999999996</v>
      </c>
      <c r="V46" s="40">
        <f t="shared" si="7"/>
        <v>44122.65</v>
      </c>
      <c r="W46" s="47">
        <f>SUM(C46:V46)</f>
        <v>1401606.5249999999</v>
      </c>
    </row>
  </sheetData>
  <mergeCells count="5">
    <mergeCell ref="A1:O1"/>
    <mergeCell ref="B2:I2"/>
    <mergeCell ref="B3:I3"/>
    <mergeCell ref="B4:I4"/>
    <mergeCell ref="I6:AA6"/>
  </mergeCells>
  <hyperlinks>
    <hyperlink ref="A7" r:id="rId1"/>
  </hyperlinks>
  <pageMargins left="0.70866141732283472" right="0.70866141732283472" top="0.78740157480314965" bottom="0.78740157480314965" header="0.31496062992125984" footer="0.31496062992125984"/>
  <pageSetup paperSize="8" scale="6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L13" sqref="L13"/>
    </sheetView>
  </sheetViews>
  <sheetFormatPr defaultRowHeight="15"/>
  <cols>
    <col min="2" max="2" width="18.7109375" customWidth="1"/>
  </cols>
  <sheetData>
    <row r="1" spans="1:10" ht="16.5" thickBot="1">
      <c r="A1" s="5" t="s">
        <v>8</v>
      </c>
      <c r="B1" s="1" t="s">
        <v>36</v>
      </c>
      <c r="C1" s="1"/>
      <c r="D1" s="1"/>
      <c r="E1" s="1"/>
      <c r="F1" s="1"/>
      <c r="G1" s="1"/>
      <c r="H1" s="1"/>
      <c r="I1" s="1"/>
      <c r="J1" s="1"/>
    </row>
    <row r="2" spans="1:10" ht="15.75">
      <c r="A2" s="6" t="s">
        <v>9</v>
      </c>
      <c r="B2" s="25" t="s">
        <v>37</v>
      </c>
      <c r="C2" s="25"/>
      <c r="D2" s="25"/>
      <c r="E2" s="25"/>
      <c r="F2" s="25"/>
      <c r="G2" s="25"/>
      <c r="H2" s="25"/>
      <c r="I2" s="26"/>
      <c r="J2" s="1"/>
    </row>
    <row r="3" spans="1:10" ht="15.75">
      <c r="A3" s="12" t="s">
        <v>10</v>
      </c>
      <c r="B3" s="27" t="s">
        <v>38</v>
      </c>
      <c r="C3" s="27"/>
      <c r="D3" s="27"/>
      <c r="E3" s="27"/>
      <c r="F3" s="27"/>
      <c r="G3" s="27"/>
      <c r="H3" s="27"/>
      <c r="I3" s="28"/>
      <c r="J3" s="1"/>
    </row>
    <row r="4" spans="1:10" ht="16.5" thickBot="1">
      <c r="A4" s="29" t="s">
        <v>11</v>
      </c>
      <c r="B4" s="30"/>
      <c r="C4" s="31">
        <v>223120</v>
      </c>
      <c r="D4" s="32"/>
      <c r="E4" s="32"/>
      <c r="F4" s="32"/>
      <c r="G4" s="32"/>
      <c r="H4" s="32"/>
      <c r="I4" s="33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5" thickBot="1">
      <c r="A6" s="5" t="s">
        <v>8</v>
      </c>
      <c r="B6" s="1" t="s">
        <v>39</v>
      </c>
      <c r="C6" s="1"/>
      <c r="D6" s="1"/>
      <c r="E6" s="1"/>
      <c r="F6" s="1"/>
      <c r="G6" s="1"/>
      <c r="H6" s="1"/>
      <c r="I6" s="1"/>
      <c r="J6" s="1"/>
    </row>
    <row r="7" spans="1:10" ht="15.75">
      <c r="A7" s="6" t="s">
        <v>9</v>
      </c>
      <c r="B7" s="25" t="s">
        <v>40</v>
      </c>
      <c r="C7" s="25"/>
      <c r="D7" s="25"/>
      <c r="E7" s="25"/>
      <c r="F7" s="25"/>
      <c r="G7" s="25"/>
      <c r="H7" s="25"/>
      <c r="I7" s="26"/>
      <c r="J7" s="1"/>
    </row>
    <row r="8" spans="1:10" ht="15.75">
      <c r="A8" s="12" t="s">
        <v>10</v>
      </c>
      <c r="B8" s="27" t="s">
        <v>41</v>
      </c>
      <c r="C8" s="27"/>
      <c r="D8" s="27"/>
      <c r="E8" s="27"/>
      <c r="F8" s="27"/>
      <c r="G8" s="27"/>
      <c r="H8" s="27"/>
      <c r="I8" s="28"/>
      <c r="J8" s="1"/>
    </row>
    <row r="9" spans="1:10" ht="16.5" thickBot="1">
      <c r="A9" s="29" t="s">
        <v>11</v>
      </c>
      <c r="B9" s="30"/>
      <c r="C9" s="31">
        <v>51000</v>
      </c>
      <c r="D9" s="32"/>
      <c r="E9" s="32"/>
      <c r="F9" s="32"/>
      <c r="G9" s="32"/>
      <c r="H9" s="32"/>
      <c r="I9" s="33"/>
      <c r="J9" s="1"/>
    </row>
    <row r="10" spans="1:10" ht="15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6.5" thickBot="1">
      <c r="A11" s="5" t="s">
        <v>8</v>
      </c>
      <c r="B11" s="1" t="s">
        <v>42</v>
      </c>
      <c r="C11" s="1"/>
      <c r="D11" s="1"/>
      <c r="E11" s="1"/>
      <c r="F11" s="1"/>
      <c r="G11" s="1"/>
      <c r="H11" s="1"/>
      <c r="I11" s="1"/>
      <c r="J11" s="1"/>
    </row>
    <row r="12" spans="1:10" ht="15.75">
      <c r="A12" s="6" t="s">
        <v>9</v>
      </c>
      <c r="B12" s="25" t="s">
        <v>43</v>
      </c>
      <c r="C12" s="25"/>
      <c r="D12" s="25"/>
      <c r="E12" s="25"/>
      <c r="F12" s="25"/>
      <c r="G12" s="25"/>
      <c r="H12" s="25"/>
      <c r="I12" s="26"/>
      <c r="J12" s="1"/>
    </row>
    <row r="13" spans="1:10" ht="15.75">
      <c r="A13" s="12" t="s">
        <v>10</v>
      </c>
      <c r="B13" s="27" t="s">
        <v>44</v>
      </c>
      <c r="C13" s="27"/>
      <c r="D13" s="27"/>
      <c r="E13" s="27"/>
      <c r="F13" s="27"/>
      <c r="G13" s="27"/>
      <c r="H13" s="27"/>
      <c r="I13" s="28"/>
      <c r="J13" s="1"/>
    </row>
    <row r="14" spans="1:10" ht="16.5" thickBot="1">
      <c r="A14" s="29" t="s">
        <v>11</v>
      </c>
      <c r="B14" s="30"/>
      <c r="C14" s="31" t="s">
        <v>45</v>
      </c>
      <c r="D14" s="32"/>
      <c r="E14" s="32"/>
      <c r="F14" s="32"/>
      <c r="G14" s="32"/>
      <c r="H14" s="32"/>
      <c r="I14" s="33"/>
      <c r="J14" s="1"/>
    </row>
    <row r="15" spans="1:10" ht="15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6.5" thickBot="1">
      <c r="A16" s="1"/>
      <c r="B16" s="5" t="s">
        <v>8</v>
      </c>
      <c r="C16" s="1" t="s">
        <v>50</v>
      </c>
      <c r="D16" s="1"/>
      <c r="E16" s="1"/>
      <c r="F16" s="1"/>
      <c r="G16" s="1"/>
      <c r="H16" s="1"/>
      <c r="I16" s="1"/>
      <c r="J16" s="1"/>
    </row>
    <row r="17" spans="1:10" ht="15.75">
      <c r="A17" s="1"/>
      <c r="B17" s="6" t="s">
        <v>9</v>
      </c>
      <c r="C17" s="25" t="s">
        <v>48</v>
      </c>
      <c r="D17" s="25"/>
      <c r="E17" s="25"/>
      <c r="F17" s="25"/>
      <c r="G17" s="25"/>
      <c r="H17" s="25"/>
      <c r="I17" s="25"/>
      <c r="J17" s="26"/>
    </row>
    <row r="18" spans="1:10" ht="15.75">
      <c r="A18" s="1"/>
      <c r="B18" s="12" t="s">
        <v>10</v>
      </c>
      <c r="C18" s="18" t="s">
        <v>49</v>
      </c>
      <c r="D18" s="18"/>
      <c r="E18" s="18"/>
      <c r="F18" s="18"/>
      <c r="G18" s="18"/>
      <c r="H18" s="18"/>
      <c r="I18" s="18"/>
      <c r="J18" s="19"/>
    </row>
    <row r="19" spans="1:10" ht="16.5" thickBot="1">
      <c r="A19" s="1"/>
      <c r="B19" s="20" t="s">
        <v>11</v>
      </c>
      <c r="C19" s="21"/>
      <c r="D19" s="22">
        <v>46000</v>
      </c>
      <c r="E19" s="23"/>
      <c r="F19" s="23"/>
      <c r="G19" s="23"/>
      <c r="H19" s="23"/>
      <c r="I19" s="23"/>
      <c r="J19" s="24"/>
    </row>
  </sheetData>
  <mergeCells count="13">
    <mergeCell ref="A9:B9"/>
    <mergeCell ref="C9:I9"/>
    <mergeCell ref="B12:I12"/>
    <mergeCell ref="B2:I2"/>
    <mergeCell ref="B3:I3"/>
    <mergeCell ref="A4:B4"/>
    <mergeCell ref="C4:I4"/>
    <mergeCell ref="C17:J17"/>
    <mergeCell ref="B13:I13"/>
    <mergeCell ref="A14:B14"/>
    <mergeCell ref="C14:I14"/>
    <mergeCell ref="B7:I7"/>
    <mergeCell ref="B8:I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Součet</vt:lpstr>
      <vt:lpstr>Kompostéry</vt:lpstr>
      <vt:lpstr>Štěpkovače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Dušan Šustr</dc:creator>
  <cp:lastModifiedBy>Ing. Dušan Šustr</cp:lastModifiedBy>
  <cp:lastPrinted>2019-11-12T09:17:16Z</cp:lastPrinted>
  <dcterms:created xsi:type="dcterms:W3CDTF">2018-05-18T07:03:20Z</dcterms:created>
  <dcterms:modified xsi:type="dcterms:W3CDTF">2019-11-12T10:32:47Z</dcterms:modified>
</cp:coreProperties>
</file>